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-14" windowWidth="10447" windowHeight="8952"/>
  </bookViews>
  <sheets>
    <sheet name="RentalAnalysis" sheetId="1" r:id="rId1"/>
    <sheet name="MAO" sheetId="2" r:id="rId2"/>
  </sheets>
  <definedNames>
    <definedName name="_xlnm.Print_Area" localSheetId="0">RentalAnalysis!$A$1:$G$29</definedName>
  </definedNames>
  <calcPr calcId="145621"/>
</workbook>
</file>

<file path=xl/calcChain.xml><?xml version="1.0" encoding="utf-8"?>
<calcChain xmlns="http://schemas.openxmlformats.org/spreadsheetml/2006/main">
  <c r="C18" i="1" l="1"/>
  <c r="C14" i="1" s="1"/>
  <c r="D18" i="1" s="1"/>
  <c r="B18" i="1"/>
  <c r="D17" i="1"/>
  <c r="E17" i="1"/>
  <c r="F17" i="1"/>
  <c r="G17" i="1"/>
  <c r="C17" i="1"/>
  <c r="B17" i="1"/>
  <c r="B13" i="1"/>
  <c r="D14" i="1" l="1"/>
  <c r="E18" i="1" s="1"/>
  <c r="C9" i="2"/>
  <c r="C10" i="2"/>
  <c r="C11" i="2"/>
  <c r="B11" i="2"/>
  <c r="B10" i="2"/>
  <c r="B9" i="2"/>
  <c r="D2" i="2"/>
  <c r="C4" i="2"/>
  <c r="C6" i="2"/>
  <c r="C3" i="2"/>
  <c r="B7" i="2"/>
  <c r="C7" i="2" s="1"/>
  <c r="B5" i="2"/>
  <c r="C5" i="2" s="1"/>
  <c r="E14" i="1" l="1"/>
  <c r="C13" i="1"/>
  <c r="C4" i="1"/>
  <c r="F18" i="1" l="1"/>
  <c r="F14" i="1" s="1"/>
  <c r="C5" i="1"/>
  <c r="C6" i="1" s="1"/>
  <c r="C8" i="1" s="1"/>
  <c r="D4" i="1"/>
  <c r="E4" i="1" s="1"/>
  <c r="F4" i="1" s="1"/>
  <c r="G4" i="1" s="1"/>
  <c r="C21" i="1" l="1"/>
  <c r="C20" i="1"/>
  <c r="C22" i="1" s="1"/>
  <c r="G18" i="1"/>
  <c r="G14" i="1" s="1"/>
  <c r="C23" i="1"/>
  <c r="D5" i="1"/>
  <c r="D6" i="1" s="1"/>
  <c r="D8" i="1" s="1"/>
  <c r="D21" i="1" l="1"/>
  <c r="D20" i="1"/>
  <c r="D23" i="1"/>
  <c r="E5" i="1"/>
  <c r="E6" i="1" s="1"/>
  <c r="E8" i="1" s="1"/>
  <c r="E20" i="1" l="1"/>
  <c r="E21" i="1"/>
  <c r="E23" i="1"/>
  <c r="F5" i="1"/>
  <c r="F6" i="1" s="1"/>
  <c r="F8" i="1" s="1"/>
  <c r="F20" i="1" l="1"/>
  <c r="F21" i="1"/>
  <c r="F23" i="1"/>
  <c r="G5" i="1"/>
  <c r="G6" i="1" s="1"/>
  <c r="G8" i="1" s="1"/>
  <c r="G20" i="1" l="1"/>
  <c r="G21" i="1"/>
  <c r="G23" i="1"/>
  <c r="D13" i="1" l="1"/>
  <c r="E13" i="1" l="1"/>
  <c r="E22" i="1" s="1"/>
  <c r="D22" i="1"/>
  <c r="F13" i="1"/>
  <c r="F22" i="1" s="1"/>
  <c r="G13" i="1" l="1"/>
  <c r="G22" i="1" s="1"/>
</calcChain>
</file>

<file path=xl/sharedStrings.xml><?xml version="1.0" encoding="utf-8"?>
<sst xmlns="http://schemas.openxmlformats.org/spreadsheetml/2006/main" count="42" uniqueCount="41">
  <si>
    <t>Net Operating Income (NOI)</t>
  </si>
  <si>
    <t>INCOME</t>
  </si>
  <si>
    <t>Operating Income</t>
  </si>
  <si>
    <t>COST OF MONEY</t>
  </si>
  <si>
    <t>RENTAL PROPERTY ANALYSIS</t>
  </si>
  <si>
    <t>Purchase Price</t>
  </si>
  <si>
    <t>Closing Costs</t>
  </si>
  <si>
    <t>Term (Years)</t>
  </si>
  <si>
    <t>Projected Rent Increase after 1st Year</t>
  </si>
  <si>
    <t xml:space="preserve">RETURN  </t>
  </si>
  <si>
    <t>Rent (Enter Mo. Rent to Calc Yearly Income)</t>
  </si>
  <si>
    <t>Rehab/Maint Expenses Over Normal Expenses</t>
  </si>
  <si>
    <t>Expense Ratio (Normal Expenses/Income)</t>
  </si>
  <si>
    <t>Value based on your CAP Rate (NOI/CAP)</t>
  </si>
  <si>
    <t>Amount of Principle Paid During Period</t>
  </si>
  <si>
    <t>Loan Amount Borrowed Balance</t>
  </si>
  <si>
    <t>Rev. 1 Added Loan Amount Borrowed Balance and corrected resulting Cash on Cash Return calculation.</t>
  </si>
  <si>
    <t>Rev. 2 Corrected DSCR to work with interest free loan, Amount of Principle Paid &amp; Cash on Cash Return calculations.</t>
  </si>
  <si>
    <t>Down Payment</t>
  </si>
  <si>
    <t>Cashflow (Loss) After Debt Service/Year (1st Yr Includes Down Payment)</t>
  </si>
  <si>
    <t>Debt Service (Principle + Interest Loan Payment)</t>
  </si>
  <si>
    <t>Cash on Cash Return (Annual Cashflow/Total Cash Invested)</t>
  </si>
  <si>
    <t>Rev. 3 Added Down Payment &amp; Clarified Cash n Cash Definition.</t>
  </si>
  <si>
    <t>ARV</t>
  </si>
  <si>
    <t>% of ARV</t>
  </si>
  <si>
    <t>Rehab</t>
  </si>
  <si>
    <t>Profit</t>
  </si>
  <si>
    <t>10% Selling Concessions</t>
  </si>
  <si>
    <t>MAO</t>
  </si>
  <si>
    <t>Holding Costs</t>
  </si>
  <si>
    <t>Maximum Allowable Offer Analysis</t>
  </si>
  <si>
    <t>$/SF</t>
  </si>
  <si>
    <t>SF</t>
  </si>
  <si>
    <t>70% ARV</t>
  </si>
  <si>
    <t>Less Rehab</t>
  </si>
  <si>
    <t>All In Cash Cost Including Rehab/Maint/Debt Service</t>
  </si>
  <si>
    <t>YEAR</t>
  </si>
  <si>
    <t>Rev. 4 Corrected B13 to actual All-In Cash, Loan Balance, Debt Service &amp; Principle Payments Formulas</t>
  </si>
  <si>
    <t>Borrowing Interest Rate (Enter .000000000001% If No Interest Loan)</t>
  </si>
  <si>
    <r>
      <rPr>
        <u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Only enter numbers into unshaded cells. All shaded cells are automatically calculated.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Normal Expenses include all items paid by Landlord when the property is both rented and unrented such as: Taxes, Insurance, Water &amp; Sewer, Flood Insurance, Trash Removal, Electric, Gas, Oil, Legal &amp; Acct, License &amp; Permits, Management Fees, Onsite Payroll &amp; Benefits, Repairs &amp; Maintenance, Supplies &amp; Miscellaneous, Pest Control, Telephone, Advertising, Pool Maintenance, General Admin, Security, Etc. </t>
    </r>
    <r>
      <rPr>
        <b/>
        <sz val="11"/>
        <color theme="1"/>
        <rFont val="Calibri"/>
        <family val="2"/>
        <scheme val="minor"/>
      </rPr>
      <t xml:space="preserve">                                 (3)</t>
    </r>
    <r>
      <rPr>
        <sz val="11"/>
        <color theme="1"/>
        <rFont val="Calibri"/>
        <family val="2"/>
        <scheme val="minor"/>
      </rPr>
      <t xml:space="preserve"> Compliments of http://futurestar.us Your Investment Property Resource in Upstate, SC </t>
    </r>
  </si>
  <si>
    <t>Debt Service Coverage Ratio (NOI/Total Debt Service)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</si>
</sst>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6" fontId="0" fillId="2" borderId="0" xfId="0" applyNumberFormat="1" applyFill="1"/>
    <xf numFmtId="9" fontId="0" fillId="0" borderId="0" xfId="0" applyNumberFormat="1" applyAlignment="1">
      <alignment horizontal="center"/>
    </xf>
    <xf numFmtId="6" fontId="1" fillId="3" borderId="0" xfId="0" applyNumberFormat="1" applyFont="1" applyFill="1" applyBorder="1"/>
    <xf numFmtId="164" fontId="1" fillId="3" borderId="0" xfId="1" applyNumberFormat="1" applyFont="1" applyFill="1" applyBorder="1"/>
    <xf numFmtId="0" fontId="0" fillId="0" borderId="0" xfId="0" applyFont="1"/>
    <xf numFmtId="0" fontId="3" fillId="0" borderId="0" xfId="0" applyFont="1" applyAlignment="1"/>
    <xf numFmtId="9" fontId="0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Fill="1" applyBorder="1"/>
    <xf numFmtId="6" fontId="1" fillId="3" borderId="0" xfId="0" applyNumberFormat="1" applyFont="1" applyFill="1"/>
    <xf numFmtId="6" fontId="0" fillId="0" borderId="1" xfId="0" applyNumberFormat="1" applyBorder="1"/>
    <xf numFmtId="10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9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8" fontId="0" fillId="0" borderId="0" xfId="0" applyNumberFormat="1"/>
    <xf numFmtId="2" fontId="1" fillId="3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2" fillId="4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4.3" x14ac:dyDescent="0.25"/>
  <cols>
    <col min="1" max="1" width="55.625" customWidth="1"/>
    <col min="2" max="7" width="11.125" customWidth="1"/>
  </cols>
  <sheetData>
    <row r="1" spans="1:8" ht="19.05" x14ac:dyDescent="0.35">
      <c r="A1" s="9" t="s">
        <v>4</v>
      </c>
      <c r="B1" s="20" t="s">
        <v>36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20">
        <v>6</v>
      </c>
    </row>
    <row r="2" spans="1:8" x14ac:dyDescent="0.25">
      <c r="A2" s="26" t="s">
        <v>1</v>
      </c>
      <c r="B2" s="26"/>
      <c r="C2" s="26"/>
      <c r="D2" s="26"/>
      <c r="E2" s="26"/>
      <c r="F2" s="26"/>
      <c r="G2" s="26"/>
    </row>
    <row r="3" spans="1:8" s="8" customFormat="1" x14ac:dyDescent="0.25">
      <c r="A3" s="8" t="s">
        <v>8</v>
      </c>
      <c r="B3" s="10">
        <v>0</v>
      </c>
      <c r="C3" s="27"/>
      <c r="D3" s="27"/>
      <c r="E3" s="27"/>
      <c r="F3" s="27"/>
      <c r="G3" s="27"/>
    </row>
    <row r="4" spans="1:8" x14ac:dyDescent="0.25">
      <c r="A4" t="s">
        <v>10</v>
      </c>
      <c r="B4" s="11">
        <v>895</v>
      </c>
      <c r="C4" s="4">
        <f>B4*12</f>
        <v>10740</v>
      </c>
      <c r="D4" s="4">
        <f>C4*(1+$B$3)</f>
        <v>10740</v>
      </c>
      <c r="E4" s="4">
        <f t="shared" ref="E4:G4" si="0">D4*(1+$B$3)</f>
        <v>10740</v>
      </c>
      <c r="F4" s="4">
        <f t="shared" si="0"/>
        <v>10740</v>
      </c>
      <c r="G4" s="4">
        <f t="shared" si="0"/>
        <v>10740</v>
      </c>
      <c r="H4" s="3"/>
    </row>
    <row r="5" spans="1:8" x14ac:dyDescent="0.25">
      <c r="A5" t="s">
        <v>12</v>
      </c>
      <c r="B5" s="5">
        <v>0.5</v>
      </c>
      <c r="C5" s="4">
        <f>C4*$B$5</f>
        <v>5370</v>
      </c>
      <c r="D5" s="4">
        <f>D4*$B$5</f>
        <v>5370</v>
      </c>
      <c r="E5" s="4">
        <f>E4*$B$5</f>
        <v>5370</v>
      </c>
      <c r="F5" s="4">
        <f>F4*$B$5</f>
        <v>5370</v>
      </c>
      <c r="G5" s="4">
        <f>G4*$B$5</f>
        <v>5370</v>
      </c>
    </row>
    <row r="6" spans="1:8" x14ac:dyDescent="0.25">
      <c r="A6" t="s">
        <v>2</v>
      </c>
      <c r="C6" s="4">
        <f>C4-C5</f>
        <v>5370</v>
      </c>
      <c r="D6" s="4">
        <f>D4-D5</f>
        <v>5370</v>
      </c>
      <c r="E6" s="4">
        <f>E4-E5</f>
        <v>5370</v>
      </c>
      <c r="F6" s="4">
        <f>F4-F5</f>
        <v>5370</v>
      </c>
      <c r="G6" s="4">
        <f>G4-G5</f>
        <v>5370</v>
      </c>
    </row>
    <row r="7" spans="1:8" x14ac:dyDescent="0.25">
      <c r="A7" t="s">
        <v>11</v>
      </c>
      <c r="C7" s="1">
        <v>5000</v>
      </c>
      <c r="D7" s="1">
        <v>0</v>
      </c>
      <c r="E7" s="1">
        <v>0</v>
      </c>
      <c r="F7" s="1">
        <v>0</v>
      </c>
      <c r="G7" s="1">
        <v>0</v>
      </c>
    </row>
    <row r="8" spans="1:8" x14ac:dyDescent="0.25">
      <c r="A8" t="s">
        <v>0</v>
      </c>
      <c r="C8" s="4">
        <f>C6-C7</f>
        <v>370</v>
      </c>
      <c r="D8" s="4">
        <f>D6-D7</f>
        <v>5370</v>
      </c>
      <c r="E8" s="4">
        <f>E6-E7</f>
        <v>5370</v>
      </c>
      <c r="F8" s="4">
        <f>F6-F7</f>
        <v>5370</v>
      </c>
      <c r="G8" s="4">
        <f>G6-G7</f>
        <v>5370</v>
      </c>
    </row>
    <row r="9" spans="1:8" x14ac:dyDescent="0.25">
      <c r="A9" s="26" t="s">
        <v>3</v>
      </c>
      <c r="B9" s="26"/>
      <c r="C9" s="26"/>
      <c r="D9" s="26"/>
      <c r="E9" s="26"/>
      <c r="F9" s="26"/>
      <c r="G9" s="26"/>
    </row>
    <row r="10" spans="1:8" x14ac:dyDescent="0.25">
      <c r="A10" t="s">
        <v>5</v>
      </c>
      <c r="B10" s="1">
        <v>45000</v>
      </c>
    </row>
    <row r="11" spans="1:8" x14ac:dyDescent="0.25">
      <c r="A11" t="s">
        <v>18</v>
      </c>
      <c r="B11" s="1">
        <v>5000</v>
      </c>
    </row>
    <row r="12" spans="1:8" x14ac:dyDescent="0.25">
      <c r="A12" t="s">
        <v>6</v>
      </c>
      <c r="B12" s="14">
        <v>1500</v>
      </c>
    </row>
    <row r="13" spans="1:8" x14ac:dyDescent="0.25">
      <c r="A13" t="s">
        <v>35</v>
      </c>
      <c r="B13" s="4">
        <f>B11+B12</f>
        <v>6500</v>
      </c>
      <c r="C13" s="4">
        <f>B13+C7-C17</f>
        <v>14667.787548239956</v>
      </c>
      <c r="D13" s="4">
        <f t="shared" ref="D13:G13" si="1">C13+D7-D17</f>
        <v>17835.575096479912</v>
      </c>
      <c r="E13" s="4">
        <f t="shared" si="1"/>
        <v>21003.362644719866</v>
      </c>
      <c r="F13" s="4">
        <f t="shared" si="1"/>
        <v>24171.15019295982</v>
      </c>
      <c r="G13" s="4">
        <f t="shared" si="1"/>
        <v>27338.937741199774</v>
      </c>
    </row>
    <row r="14" spans="1:8" x14ac:dyDescent="0.25">
      <c r="A14" t="s">
        <v>15</v>
      </c>
      <c r="B14" s="1">
        <v>40000</v>
      </c>
      <c r="C14" s="4">
        <f>IF($B$14&lt;=0,0,B14+C18)</f>
        <v>38805.075454187754</v>
      </c>
      <c r="D14" s="4">
        <f t="shared" ref="D14:G14" si="2">IF($B$14&lt;=0,0,C14+D18)</f>
        <v>37549.016300786287</v>
      </c>
      <c r="E14" s="4">
        <f t="shared" si="2"/>
        <v>36228.69477724508</v>
      </c>
      <c r="F14" s="4">
        <f t="shared" si="2"/>
        <v>34840.823098745401</v>
      </c>
      <c r="G14" s="4">
        <f t="shared" si="2"/>
        <v>33381.945271157376</v>
      </c>
    </row>
    <row r="15" spans="1:8" x14ac:dyDescent="0.25">
      <c r="A15" t="s">
        <v>38</v>
      </c>
      <c r="B15" s="15">
        <v>0.05</v>
      </c>
    </row>
    <row r="16" spans="1:8" x14ac:dyDescent="0.25">
      <c r="A16" t="s">
        <v>7</v>
      </c>
      <c r="B16" s="2">
        <v>20</v>
      </c>
    </row>
    <row r="17" spans="1:7" x14ac:dyDescent="0.25">
      <c r="A17" t="s">
        <v>20</v>
      </c>
      <c r="B17" s="4">
        <f>IF(B15=0,0,PMT(B15/12,B16*12,$B$14,0,0))</f>
        <v>-263.98229568666295</v>
      </c>
      <c r="C17" s="4">
        <f>IF($B$16-C1+1&lt;=0,0,IF($B$15=0,0,PMT($B$15/12,$B$16*12,$B$14,0,0))*12)</f>
        <v>-3167.7875482399554</v>
      </c>
      <c r="D17" s="4">
        <f t="shared" ref="D17:G17" si="3">IF($B$16-D1+1&lt;=0,0,IF($B$15=0,0,PMT($B$15/12,$B$16*12,$B$14,0,0))*12)</f>
        <v>-3167.7875482399554</v>
      </c>
      <c r="E17" s="4">
        <f t="shared" si="3"/>
        <v>-3167.7875482399554</v>
      </c>
      <c r="F17" s="4">
        <f t="shared" si="3"/>
        <v>-3167.7875482399554</v>
      </c>
      <c r="G17" s="4">
        <f t="shared" si="3"/>
        <v>-3167.7875482399554</v>
      </c>
    </row>
    <row r="18" spans="1:7" x14ac:dyDescent="0.25">
      <c r="A18" t="s">
        <v>14</v>
      </c>
      <c r="B18" s="4">
        <f>PPMT($B$15/12,1,$B$16*12,B14,0)</f>
        <v>-97.315629019996308</v>
      </c>
      <c r="C18" s="4">
        <f>IF(B14&lt;=0,0,IF($B$16-C1+1&lt;=0,0,CUMPRINC($B$15/12,$B$16*12,$B$14,C1*12-11,D1*12-12,0)))</f>
        <v>-1194.9245458122434</v>
      </c>
      <c r="D18" s="4">
        <f t="shared" ref="D18:G18" si="4">IF(C14&lt;=0,0,IF($B$16-D1+1&lt;=0,0,CUMPRINC($B$15/12,$B$16*12,$B$14,D1*12-11,E1*12-12,0)))</f>
        <v>-1256.0591534014659</v>
      </c>
      <c r="E18" s="4">
        <f t="shared" si="4"/>
        <v>-1320.3215235412079</v>
      </c>
      <c r="F18" s="4">
        <f t="shared" si="4"/>
        <v>-1387.8716784996775</v>
      </c>
      <c r="G18" s="4">
        <f t="shared" si="4"/>
        <v>-1458.8778275880277</v>
      </c>
    </row>
    <row r="19" spans="1:7" x14ac:dyDescent="0.25">
      <c r="A19" s="26" t="s">
        <v>9</v>
      </c>
      <c r="B19" s="26"/>
      <c r="C19" s="26"/>
      <c r="D19" s="26"/>
      <c r="E19" s="26"/>
      <c r="F19" s="26"/>
      <c r="G19" s="26"/>
    </row>
    <row r="20" spans="1:7" x14ac:dyDescent="0.25">
      <c r="A20" s="28" t="s">
        <v>19</v>
      </c>
      <c r="B20" s="28"/>
      <c r="C20" s="6">
        <f>C8+C17-B11-B12</f>
        <v>-9297.7875482399559</v>
      </c>
      <c r="D20" s="6">
        <f>D8+D17</f>
        <v>2202.2124517600446</v>
      </c>
      <c r="E20" s="6">
        <f>E8+E17</f>
        <v>2202.2124517600446</v>
      </c>
      <c r="F20" s="6">
        <f t="shared" ref="F20:G20" si="5">F8+F17</f>
        <v>2202.2124517600446</v>
      </c>
      <c r="G20" s="6">
        <f t="shared" si="5"/>
        <v>2202.2124517600446</v>
      </c>
    </row>
    <row r="21" spans="1:7" x14ac:dyDescent="0.25">
      <c r="A21" s="28" t="s">
        <v>40</v>
      </c>
      <c r="B21" s="28"/>
      <c r="C21" s="23">
        <f>IF(C17=0,"N/A", C8/(-C17))</f>
        <v>0.11680076216145699</v>
      </c>
      <c r="D21" s="23">
        <f t="shared" ref="D21:G21" si="6">IF(D17=0,"N/A", D8/(-D17))</f>
        <v>1.695189440018984</v>
      </c>
      <c r="E21" s="23">
        <f t="shared" si="6"/>
        <v>1.695189440018984</v>
      </c>
      <c r="F21" s="23">
        <f t="shared" si="6"/>
        <v>1.695189440018984</v>
      </c>
      <c r="G21" s="23">
        <f t="shared" si="6"/>
        <v>1.695189440018984</v>
      </c>
    </row>
    <row r="22" spans="1:7" x14ac:dyDescent="0.25">
      <c r="A22" s="28" t="s">
        <v>21</v>
      </c>
      <c r="B22" s="28"/>
      <c r="C22" s="7">
        <f>C20/C13</f>
        <v>-0.63389161573693731</v>
      </c>
      <c r="D22" s="7">
        <f t="shared" ref="D22:G22" si="7">D20/D13</f>
        <v>0.12347302735389119</v>
      </c>
      <c r="E22" s="7">
        <f t="shared" si="7"/>
        <v>0.10485047032760104</v>
      </c>
      <c r="F22" s="7">
        <f t="shared" si="7"/>
        <v>9.1109129444798584E-2</v>
      </c>
      <c r="G22" s="7">
        <f t="shared" si="7"/>
        <v>8.0552231860907708E-2</v>
      </c>
    </row>
    <row r="23" spans="1:7" x14ac:dyDescent="0.25">
      <c r="A23" s="12" t="s">
        <v>13</v>
      </c>
      <c r="B23" s="16">
        <v>0.09</v>
      </c>
      <c r="C23" s="13">
        <f>C8/$B$23</f>
        <v>4111.1111111111113</v>
      </c>
      <c r="D23" s="13">
        <f t="shared" ref="D23:G23" si="8">D8/$B$23</f>
        <v>59666.666666666672</v>
      </c>
      <c r="E23" s="13">
        <f t="shared" si="8"/>
        <v>59666.666666666672</v>
      </c>
      <c r="F23" s="13">
        <f t="shared" si="8"/>
        <v>59666.666666666672</v>
      </c>
      <c r="G23" s="13">
        <f t="shared" si="8"/>
        <v>59666.666666666672</v>
      </c>
    </row>
    <row r="25" spans="1:7" ht="78.150000000000006" customHeight="1" x14ac:dyDescent="0.25">
      <c r="A25" s="29" t="s">
        <v>39</v>
      </c>
      <c r="B25" s="29"/>
      <c r="C25" s="29"/>
      <c r="D25" s="29"/>
      <c r="E25" s="29"/>
      <c r="F25" s="29"/>
      <c r="G25" s="29"/>
    </row>
    <row r="26" spans="1:7" x14ac:dyDescent="0.25">
      <c r="A26" s="25" t="s">
        <v>16</v>
      </c>
      <c r="B26" s="25"/>
      <c r="C26" s="25"/>
      <c r="D26" s="25"/>
      <c r="E26" s="25"/>
      <c r="F26" s="25"/>
      <c r="G26" s="25"/>
    </row>
    <row r="27" spans="1:7" x14ac:dyDescent="0.25">
      <c r="A27" s="25" t="s">
        <v>17</v>
      </c>
      <c r="B27" s="25"/>
      <c r="C27" s="25"/>
      <c r="D27" s="25"/>
      <c r="E27" s="25"/>
      <c r="F27" s="25"/>
      <c r="G27" s="25"/>
    </row>
    <row r="28" spans="1:7" x14ac:dyDescent="0.25">
      <c r="A28" s="25" t="s">
        <v>22</v>
      </c>
      <c r="B28" s="25"/>
      <c r="C28" s="25"/>
      <c r="D28" s="25"/>
      <c r="E28" s="25"/>
      <c r="F28" s="25"/>
      <c r="G28" s="25"/>
    </row>
    <row r="29" spans="1:7" x14ac:dyDescent="0.25">
      <c r="A29" s="24" t="s">
        <v>37</v>
      </c>
      <c r="B29" s="24"/>
      <c r="C29" s="24"/>
      <c r="D29" s="24"/>
      <c r="E29" s="24"/>
      <c r="F29" s="24"/>
      <c r="G29" s="24"/>
    </row>
  </sheetData>
  <mergeCells count="12">
    <mergeCell ref="A29:G29"/>
    <mergeCell ref="A28:G28"/>
    <mergeCell ref="A27:G27"/>
    <mergeCell ref="A2:G2"/>
    <mergeCell ref="A9:G9"/>
    <mergeCell ref="A19:G19"/>
    <mergeCell ref="C3:G3"/>
    <mergeCell ref="A26:G26"/>
    <mergeCell ref="A20:B20"/>
    <mergeCell ref="A21:B21"/>
    <mergeCell ref="A22:B22"/>
    <mergeCell ref="A25:G25"/>
  </mergeCells>
  <printOptions horizontalCentered="1" gridLines="1"/>
  <pageMargins left="0.25" right="0.25" top="0.75" bottom="0.75" header="0.3" footer="0.3"/>
  <pageSetup scale="83" orientation="portrait" cellComments="asDisplayed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9" sqref="C19"/>
    </sheetView>
  </sheetViews>
  <sheetFormatPr defaultRowHeight="14.3" x14ac:dyDescent="0.25"/>
  <cols>
    <col min="1" max="1" width="13" style="17" customWidth="1"/>
    <col min="2" max="2" width="10.5" bestFit="1" customWidth="1"/>
    <col min="3" max="3" width="8.625" style="2" bestFit="1" customWidth="1"/>
  </cols>
  <sheetData>
    <row r="1" spans="1:6" ht="21.75" customHeight="1" x14ac:dyDescent="0.25">
      <c r="A1" s="30" t="s">
        <v>30</v>
      </c>
      <c r="B1" s="30"/>
      <c r="C1" s="30"/>
      <c r="D1" s="3" t="s">
        <v>31</v>
      </c>
      <c r="E1">
        <v>1361</v>
      </c>
      <c r="F1" s="17" t="s">
        <v>32</v>
      </c>
    </row>
    <row r="2" spans="1:6" ht="25.15" customHeight="1" x14ac:dyDescent="0.25">
      <c r="A2" s="17" t="s">
        <v>23</v>
      </c>
      <c r="B2" s="1">
        <v>119900</v>
      </c>
      <c r="C2" s="21" t="s">
        <v>24</v>
      </c>
      <c r="D2" s="22">
        <f>B2/E1</f>
        <v>88.09698750918443</v>
      </c>
    </row>
    <row r="3" spans="1:6" x14ac:dyDescent="0.25">
      <c r="A3" s="17" t="s">
        <v>25</v>
      </c>
      <c r="B3" s="1">
        <v>-35000</v>
      </c>
      <c r="C3" s="19">
        <f>B3/$B$2</f>
        <v>-0.29190992493744788</v>
      </c>
    </row>
    <row r="4" spans="1:6" x14ac:dyDescent="0.25">
      <c r="A4" s="17" t="s">
        <v>26</v>
      </c>
      <c r="B4" s="1">
        <v>-30000</v>
      </c>
      <c r="C4" s="19">
        <f t="shared" ref="C4:C11" si="0">B4/$B$2</f>
        <v>-0.25020850708924103</v>
      </c>
    </row>
    <row r="5" spans="1:6" ht="28.55" x14ac:dyDescent="0.25">
      <c r="A5" s="18" t="s">
        <v>27</v>
      </c>
      <c r="B5" s="1">
        <f>-B2*0.1</f>
        <v>-11990</v>
      </c>
      <c r="C5" s="19">
        <f t="shared" si="0"/>
        <v>-0.1</v>
      </c>
    </row>
    <row r="6" spans="1:6" x14ac:dyDescent="0.25">
      <c r="A6" s="17" t="s">
        <v>29</v>
      </c>
      <c r="B6" s="14">
        <v>-1000</v>
      </c>
      <c r="C6" s="19">
        <f t="shared" si="0"/>
        <v>-8.3402835696413675E-3</v>
      </c>
    </row>
    <row r="7" spans="1:6" x14ac:dyDescent="0.25">
      <c r="A7" s="17" t="s">
        <v>28</v>
      </c>
      <c r="B7" s="1">
        <f>SUM(B2:B6)</f>
        <v>41910</v>
      </c>
      <c r="C7" s="19">
        <f t="shared" si="0"/>
        <v>0.34954128440366972</v>
      </c>
    </row>
    <row r="8" spans="1:6" ht="41.45" customHeight="1" x14ac:dyDescent="0.25">
      <c r="B8" s="1"/>
      <c r="C8" s="19"/>
    </row>
    <row r="9" spans="1:6" x14ac:dyDescent="0.25">
      <c r="A9" s="17" t="s">
        <v>33</v>
      </c>
      <c r="B9" s="1">
        <f>B2*0.7</f>
        <v>83930</v>
      </c>
      <c r="C9" s="19">
        <f t="shared" si="0"/>
        <v>0.7</v>
      </c>
    </row>
    <row r="10" spans="1:6" x14ac:dyDescent="0.25">
      <c r="A10" s="17" t="s">
        <v>34</v>
      </c>
      <c r="B10" s="14">
        <f>B3</f>
        <v>-35000</v>
      </c>
      <c r="C10" s="19">
        <f t="shared" si="0"/>
        <v>-0.29190992493744788</v>
      </c>
    </row>
    <row r="11" spans="1:6" x14ac:dyDescent="0.25">
      <c r="A11" s="17" t="s">
        <v>28</v>
      </c>
      <c r="B11" s="1">
        <f>SUM(B9:B10)</f>
        <v>48930</v>
      </c>
      <c r="C11" s="19">
        <f t="shared" si="0"/>
        <v>0.40809007506255213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RentalAnalysis</vt:lpstr>
      <vt:lpstr>MAO</vt:lpstr>
      <vt:lpstr>RentalAnalysis!Print_Area</vt:lpstr>
    </vt:vector>
  </TitlesOfParts>
  <Company>Futurestar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 Smythe</dc:creator>
  <cp:lastModifiedBy>David R Smythe</cp:lastModifiedBy>
  <cp:lastPrinted>2017-02-02T22:49:27Z</cp:lastPrinted>
  <dcterms:created xsi:type="dcterms:W3CDTF">2015-01-14T17:20:11Z</dcterms:created>
  <dcterms:modified xsi:type="dcterms:W3CDTF">2017-03-03T17:38:16Z</dcterms:modified>
</cp:coreProperties>
</file>